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45"/>
  </bookViews>
  <sheets>
    <sheet name="ルール＆合計" sheetId="1" r:id="rId1"/>
    <sheet name="2020年11月" sheetId="2" r:id="rId2"/>
    <sheet name="画像" sheetId="3" r:id="rId3"/>
    <sheet name="気づき" sheetId="4" r:id="rId4"/>
  </sheets>
  <calcPr calcId="144525"/>
</workbook>
</file>

<file path=xl/sharedStrings.xml><?xml version="1.0" encoding="utf-8"?>
<sst xmlns="http://schemas.openxmlformats.org/spreadsheetml/2006/main" count="129">
  <si>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</si>
  <si>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</si>
  <si>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</si>
  <si>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</si>
  <si>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</si>
  <si>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</si>
  <si>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</si>
  <si>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</si>
  <si>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</si>
  <si>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</si>
  <si>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</si>
  <si>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</si>
  <si>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</si>
  <si>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</si>
  <si>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</si>
  <si>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</si>
  <si>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</si>
  <si>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</si>
  <si>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</si>
  <si>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2020年　　合計</t>
  </si>
  <si>
    <t>※リスクリワードレシオ</t>
  </si>
  <si>
    <t>※プロフィットファクター</t>
  </si>
  <si>
    <t>通貨ペア</t>
  </si>
  <si>
    <t>売買</t>
  </si>
  <si>
    <t>数量（10万通貨）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</si>
  <si>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</si>
  <si>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</si>
  <si>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</si>
  <si>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</si>
  <si>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</si>
  <si>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</si>
  <si>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</si>
  <si>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</si>
  <si>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</si>
  <si>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</si>
  <si>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</si>
  <si>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</si>
  <si>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EURUSD</t>
  </si>
  <si>
    <t>売り</t>
  </si>
  <si>
    <t>EB</t>
  </si>
  <si>
    <t>1時間</t>
  </si>
  <si>
    <t>2020.11.02.10:39</t>
  </si>
  <si>
    <t>2020.11.02.11:13</t>
  </si>
  <si>
    <t>負け</t>
  </si>
  <si>
    <t>GBPUSD</t>
  </si>
  <si>
    <t>30分</t>
  </si>
  <si>
    <t>2020.11.0408:08</t>
  </si>
  <si>
    <t>2020.11.04.09:10</t>
  </si>
  <si>
    <t>FIB 1.27</t>
  </si>
  <si>
    <t>EURJPY</t>
  </si>
  <si>
    <t>買い</t>
  </si>
  <si>
    <t>PB</t>
  </si>
  <si>
    <t>2020.11.09.04:12</t>
  </si>
  <si>
    <t>2020.11.09.04:49</t>
  </si>
  <si>
    <t>AUDUSD</t>
  </si>
  <si>
    <t>2020.11.09.04:34</t>
  </si>
  <si>
    <t>2020.11.09.07:24</t>
  </si>
  <si>
    <t>2020.11.09.05:25</t>
  </si>
  <si>
    <t>2020.11.09.06:07</t>
  </si>
  <si>
    <t>2020.11.09.07:25</t>
  </si>
  <si>
    <t>USDJPY</t>
  </si>
  <si>
    <t>2020.11.09.07:88</t>
  </si>
  <si>
    <t>2020.11.09.11:22</t>
  </si>
  <si>
    <t>2020.11.11.09:03</t>
  </si>
  <si>
    <t>2020.11.11.09:43</t>
  </si>
  <si>
    <t>2020.11.11.04:40</t>
  </si>
  <si>
    <t>2020.11.11.11:32</t>
  </si>
  <si>
    <t>GBPJPY</t>
  </si>
  <si>
    <t>2020.11.11.13:09</t>
  </si>
  <si>
    <t>2020.11.11.14:28</t>
  </si>
  <si>
    <t>2020.11.12.16:35</t>
  </si>
  <si>
    <t>2020.11.12.17:55</t>
  </si>
  <si>
    <t>2020.11.13.07:36</t>
  </si>
  <si>
    <t>2020.11.13.08:18</t>
  </si>
  <si>
    <t>2020.11.13.04:10</t>
  </si>
  <si>
    <t>2020.11.13.09:56</t>
  </si>
  <si>
    <t>NZDUSD</t>
  </si>
  <si>
    <t>2020.11.25.17:35</t>
  </si>
  <si>
    <t>2020.11.25.20:27</t>
  </si>
  <si>
    <t>2020.11.27.03:37</t>
  </si>
  <si>
    <t>裁量</t>
  </si>
  <si>
    <t>OB</t>
  </si>
  <si>
    <t>15分</t>
  </si>
  <si>
    <t>2020.11.30.01:05</t>
  </si>
  <si>
    <t>2020.11.30.09:02</t>
  </si>
  <si>
    <t>2020.11.30.05:36</t>
  </si>
  <si>
    <t>2020.11.30.09:44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</si>
  <si>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</si>
  <si>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</si>
  <si>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</si>
  <si>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</si>
  <si>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</si>
  <si>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</si>
  <si>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2020.11.02～2020.11.30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</si>
  <si>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</si>
  <si>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</si>
  <si>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</si>
  <si>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</si>
  <si>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</si>
  <si>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</si>
  <si>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</si>
  <si>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</si>
  <si>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</si>
  <si>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</si>
  <si>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</si>
  <si>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</si>
  <si>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</si>
  <si>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</si>
  <si>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</si>
  <si>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</si>
  <si>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</si>
  <si>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</si>
  <si>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</si>
  <si>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</si>
  <si>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</si>
  <si>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</si>
  <si>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投資歴なし。デモトレードを始めたばかり。</t>
  </si>
  <si>
    <t>気づき：</t>
  </si>
  <si>
    <t>○　ロット計算を間違ったり、計算せずに前回のロットのままトレードすることがあった。</t>
  </si>
  <si>
    <t>○　PB、EBになったのを確認してロット計算を始めるとエントリータイミングが遅くなることがしばしばあった。</t>
  </si>
  <si>
    <t>○　チャートを見ていないときに限って、エントリーチャンスがあったように感じてしまう。</t>
  </si>
  <si>
    <t>○　つい、エントリーすることをばかりを考えて、環境認識をおろそかにしがちである。</t>
  </si>
  <si>
    <t>○　指値注文のlimit、stopにしばしば混乱した。</t>
  </si>
  <si>
    <t>○　検証作業との両立が思った以上に難しい。つい、デモトレードに没頭してしまう。</t>
  </si>
  <si>
    <t>○　画像の添付を失念することがあった。</t>
  </si>
  <si>
    <t>・エントリーできそうだと考えてからエントリーするまでに、数分以上の余裕が持てる手法が合っているように思う。</t>
  </si>
  <si>
    <t>・生活様式から考えて、1時間足チャートを確認する程度のペースがよさそうだ。</t>
  </si>
  <si>
    <t>・なんとか勝てているが、全般に不慣れで失敗が多い。まだまだ練習の必要がある。</t>
  </si>
  <si>
    <t>・自分の性に合った手法を見つけたい。</t>
  </si>
</sst>
</file>

<file path=xl/styles.xml><?xml version="1.0" encoding="utf-8"?>
<styleSheet xmlns="http://schemas.openxmlformats.org/spreadsheetml/2006/main">
  <numFmts count="17">
    <numFmt numFmtId="176" formatCode="0.00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180" formatCode="0.0%"/>
    <numFmt numFmtId="181" formatCode="yyyy/m/d;@"/>
    <numFmt numFmtId="6" formatCode="&quot;\&quot;#,##0;[Red]&quot;\&quot;\-#,##0"/>
    <numFmt numFmtId="43" formatCode="_ * #,##0.00_ ;_ * \-#,##0.00_ ;_ * &quot;-&quot;??_ ;_ @_ "/>
    <numFmt numFmtId="182" formatCode="0_);[Red]\(0\)"/>
    <numFmt numFmtId="183" formatCode="0.0_);[Red]\(0.0\)"/>
    <numFmt numFmtId="184" formatCode="h:mm:ss;@"/>
    <numFmt numFmtId="185" formatCode="0.00_ ;[Red]\-0.00\ "/>
    <numFmt numFmtId="186" formatCode="#,##0_ ;[Red]\-#,##0\ "/>
    <numFmt numFmtId="5" formatCode="&quot;\&quot;#,##0;&quot;\&quot;\-#,##0"/>
    <numFmt numFmtId="187" formatCode="yyyy&quot;年&quot;m&quot;月&quot;;@"/>
    <numFmt numFmtId="188" formatCode="&quot;\&quot;#,##0_);[Red]\(&quot;\&quot;#,##0\)"/>
    <numFmt numFmtId="189" formatCode="m/d;@"/>
  </numFmts>
  <fonts count="31">
    <font>
      <sz val="11"/>
      <color indexed="8"/>
      <name val="ＭＳ Ｐゴシック"/>
      <charset val="128"/>
    </font>
    <font>
      <sz val="11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b/>
      <sz val="11"/>
      <color indexed="8"/>
      <name val="ＭＳ Ｐゴシック"/>
      <charset val="128"/>
    </font>
    <font>
      <sz val="12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sz val="12"/>
      <name val="ＭＳ Ｐゴシック"/>
      <charset val="128"/>
    </font>
    <font>
      <b/>
      <sz val="12"/>
      <name val="ＭＳ Ｐゴシック"/>
      <charset val="128"/>
    </font>
    <font>
      <sz val="12"/>
      <name val="MS PGothic"/>
      <charset val="128"/>
    </font>
    <font>
      <sz val="9"/>
      <name val="ＭＳ Ｐゴシック"/>
      <charset val="128"/>
    </font>
    <font>
      <sz val="11"/>
      <color theme="1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indexed="65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indexed="60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ouble">
        <color indexed="6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8" borderId="61" applyNumberFormat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7" borderId="59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18" borderId="63" applyNumberFormat="0" applyAlignment="0" applyProtection="0">
      <alignment vertical="center"/>
    </xf>
    <xf numFmtId="0" fontId="26" fillId="0" borderId="60" applyNumberFormat="0" applyFill="0" applyAlignment="0" applyProtection="0">
      <alignment vertical="center"/>
    </xf>
    <xf numFmtId="0" fontId="13" fillId="0" borderId="60" applyNumberFormat="0" applyFill="0" applyAlignment="0" applyProtection="0">
      <alignment vertical="center"/>
    </xf>
    <xf numFmtId="0" fontId="24" fillId="18" borderId="61" applyNumberFormat="0" applyAlignment="0" applyProtection="0">
      <alignment vertical="center"/>
    </xf>
    <xf numFmtId="0" fontId="18" fillId="0" borderId="6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22" borderId="6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6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1" xfId="45" applyBorder="1">
      <alignment vertical="center"/>
    </xf>
    <xf numFmtId="0" fontId="1" fillId="0" borderId="2" xfId="45" applyBorder="1">
      <alignment vertical="center"/>
    </xf>
    <xf numFmtId="0" fontId="1" fillId="0" borderId="3" xfId="45" applyBorder="1">
      <alignment vertical="center"/>
    </xf>
    <xf numFmtId="0" fontId="1" fillId="0" borderId="4" xfId="45" applyBorder="1">
      <alignment vertical="center"/>
    </xf>
    <xf numFmtId="0" fontId="1" fillId="0" borderId="0" xfId="45">
      <alignment vertical="center"/>
    </xf>
    <xf numFmtId="0" fontId="1" fillId="0" borderId="0" xfId="45" applyBorder="1">
      <alignment vertical="center"/>
    </xf>
    <xf numFmtId="0" fontId="0" fillId="2" borderId="5" xfId="0" applyNumberFormat="1" applyFont="1" applyFill="1" applyBorder="1" applyAlignment="1" applyProtection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4" xfId="0" applyBorder="1">
      <alignment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right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vertical="center"/>
    </xf>
    <xf numFmtId="0" fontId="0" fillId="0" borderId="15" xfId="0" applyNumberFormat="1" applyFont="1" applyFill="1" applyBorder="1" applyAlignment="1" applyProtection="1">
      <alignment vertical="center"/>
    </xf>
    <xf numFmtId="38" fontId="0" fillId="0" borderId="13" xfId="0" applyNumberFormat="1" applyFont="1" applyFill="1" applyBorder="1" applyAlignment="1" applyProtection="1">
      <alignment vertical="center"/>
    </xf>
    <xf numFmtId="176" fontId="0" fillId="0" borderId="13" xfId="0" applyNumberFormat="1" applyFont="1" applyFill="1" applyBorder="1" applyAlignment="1" applyProtection="1">
      <alignment vertical="center"/>
    </xf>
    <xf numFmtId="0" fontId="0" fillId="0" borderId="16" xfId="0" applyNumberFormat="1" applyFont="1" applyFill="1" applyBorder="1" applyAlignment="1" applyProtection="1">
      <alignment vertical="center"/>
    </xf>
    <xf numFmtId="180" fontId="0" fillId="0" borderId="17" xfId="0" applyNumberFormat="1" applyFont="1" applyFill="1" applyBorder="1" applyAlignment="1" applyProtection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vertical="center"/>
    </xf>
    <xf numFmtId="0" fontId="0" fillId="2" borderId="8" xfId="0" applyNumberFormat="1" applyFont="1" applyFill="1" applyBorder="1" applyAlignment="1" applyProtection="1">
      <alignment horizontal="center" vertical="center"/>
    </xf>
    <xf numFmtId="0" fontId="0" fillId="2" borderId="18" xfId="0" applyNumberFormat="1" applyFont="1" applyFill="1" applyBorder="1" applyAlignment="1" applyProtection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38" fontId="0" fillId="0" borderId="0" xfId="0" applyNumberFormat="1">
      <alignment vertical="center"/>
    </xf>
    <xf numFmtId="38" fontId="0" fillId="0" borderId="4" xfId="0" applyNumberFormat="1" applyBorder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185" fontId="0" fillId="0" borderId="0" xfId="0" applyNumberFormat="1" applyFont="1" applyFill="1" applyBorder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vertical="center"/>
    </xf>
    <xf numFmtId="0" fontId="2" fillId="3" borderId="23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2" fillId="3" borderId="24" xfId="0" applyNumberFormat="1" applyFont="1" applyFill="1" applyBorder="1" applyAlignment="1" applyProtection="1">
      <alignment horizontal="center" vertical="center"/>
    </xf>
    <xf numFmtId="0" fontId="2" fillId="3" borderId="18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vertical="center"/>
    </xf>
    <xf numFmtId="0" fontId="0" fillId="0" borderId="31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0" fillId="0" borderId="32" xfId="0" applyNumberFormat="1" applyFont="1" applyFill="1" applyBorder="1" applyAlignment="1" applyProtection="1">
      <alignment vertical="center"/>
    </xf>
    <xf numFmtId="5" fontId="5" fillId="5" borderId="27" xfId="51" applyNumberFormat="1" applyFont="1" applyFill="1" applyBorder="1" applyAlignment="1" applyProtection="1">
      <alignment horizontal="center"/>
    </xf>
    <xf numFmtId="5" fontId="5" fillId="5" borderId="33" xfId="51" applyNumberFormat="1" applyFont="1" applyFill="1" applyBorder="1" applyAlignment="1" applyProtection="1">
      <alignment horizontal="center"/>
    </xf>
    <xf numFmtId="5" fontId="5" fillId="5" borderId="34" xfId="51" applyNumberFormat="1" applyFont="1" applyFill="1" applyBorder="1" applyAlignment="1" applyProtection="1">
      <alignment horizontal="center"/>
    </xf>
    <xf numFmtId="0" fontId="0" fillId="0" borderId="35" xfId="0" applyNumberFormat="1" applyFont="1" applyFill="1" applyBorder="1" applyAlignment="1" applyProtection="1">
      <alignment vertical="center"/>
    </xf>
    <xf numFmtId="5" fontId="5" fillId="5" borderId="35" xfId="51" applyNumberFormat="1" applyFont="1" applyFill="1" applyBorder="1" applyAlignment="1" applyProtection="1">
      <alignment horizontal="center"/>
    </xf>
    <xf numFmtId="5" fontId="5" fillId="5" borderId="36" xfId="51" applyNumberFormat="1" applyFont="1" applyFill="1" applyBorder="1" applyAlignment="1" applyProtection="1">
      <alignment horizontal="center"/>
    </xf>
    <xf numFmtId="0" fontId="0" fillId="0" borderId="37" xfId="0" applyNumberFormat="1" applyFont="1" applyFill="1" applyBorder="1" applyAlignment="1" applyProtection="1">
      <alignment vertical="center"/>
    </xf>
    <xf numFmtId="0" fontId="6" fillId="6" borderId="5" xfId="51" applyNumberFormat="1" applyFont="1" applyFill="1" applyBorder="1" applyAlignment="1" applyProtection="1">
      <alignment vertical="center"/>
    </xf>
    <xf numFmtId="5" fontId="7" fillId="0" borderId="38" xfId="51" applyNumberFormat="1" applyFont="1" applyFill="1" applyBorder="1" applyAlignment="1" applyProtection="1">
      <alignment horizontal="center" vertical="center"/>
    </xf>
    <xf numFmtId="183" fontId="6" fillId="6" borderId="39" xfId="51" applyNumberFormat="1" applyFont="1" applyFill="1" applyBorder="1" applyAlignment="1" applyProtection="1">
      <alignment vertical="center"/>
    </xf>
    <xf numFmtId="181" fontId="6" fillId="0" borderId="24" xfId="51" applyNumberFormat="1" applyFont="1" applyFill="1" applyBorder="1" applyAlignment="1" applyProtection="1">
      <alignment horizontal="center" vertical="center"/>
    </xf>
    <xf numFmtId="181" fontId="6" fillId="0" borderId="8" xfId="51" applyNumberFormat="1" applyFont="1" applyFill="1" applyBorder="1" applyAlignment="1" applyProtection="1">
      <alignment horizontal="center" vertical="center"/>
    </xf>
    <xf numFmtId="0" fontId="6" fillId="0" borderId="0" xfId="51" applyNumberFormat="1" applyFont="1" applyFill="1" applyBorder="1" applyAlignment="1" applyProtection="1">
      <alignment vertical="center"/>
    </xf>
    <xf numFmtId="0" fontId="6" fillId="6" borderId="40" xfId="51" applyNumberFormat="1" applyFont="1" applyFill="1" applyBorder="1" applyAlignment="1" applyProtection="1">
      <alignment vertical="center"/>
    </xf>
    <xf numFmtId="5" fontId="6" fillId="0" borderId="36" xfId="51" applyNumberFormat="1" applyFont="1" applyFill="1" applyBorder="1" applyAlignment="1" applyProtection="1">
      <alignment horizontal="center" vertical="center"/>
    </xf>
    <xf numFmtId="5" fontId="6" fillId="0" borderId="41" xfId="51" applyNumberFormat="1" applyFont="1" applyFill="1" applyBorder="1" applyAlignment="1" applyProtection="1">
      <alignment horizontal="center" vertical="center"/>
    </xf>
    <xf numFmtId="183" fontId="6" fillId="6" borderId="5" xfId="51" applyNumberFormat="1" applyFont="1" applyFill="1" applyBorder="1" applyAlignment="1" applyProtection="1">
      <alignment vertical="center"/>
    </xf>
    <xf numFmtId="9" fontId="6" fillId="0" borderId="42" xfId="51" applyNumberFormat="1" applyFont="1" applyFill="1" applyBorder="1" applyAlignment="1" applyProtection="1">
      <alignment horizontal="center" vertical="center"/>
    </xf>
    <xf numFmtId="5" fontId="6" fillId="0" borderId="23" xfId="51" applyNumberFormat="1" applyFont="1" applyFill="1" applyBorder="1" applyAlignment="1" applyProtection="1">
      <alignment horizontal="center" vertical="center"/>
    </xf>
    <xf numFmtId="6" fontId="6" fillId="6" borderId="5" xfId="51" applyNumberFormat="1" applyFont="1" applyFill="1" applyBorder="1" applyAlignment="1" applyProtection="1">
      <alignment vertical="center"/>
    </xf>
    <xf numFmtId="0" fontId="6" fillId="4" borderId="0" xfId="51" applyNumberFormat="1" applyFont="1" applyFill="1" applyBorder="1" applyAlignment="1" applyProtection="1">
      <alignment vertical="center"/>
    </xf>
    <xf numFmtId="5" fontId="6" fillId="4" borderId="0" xfId="51" applyNumberFormat="1" applyFont="1" applyFill="1" applyBorder="1" applyAlignment="1" applyProtection="1">
      <alignment horizontal="center" vertical="center"/>
    </xf>
    <xf numFmtId="183" fontId="6" fillId="4" borderId="0" xfId="51" applyNumberFormat="1" applyFont="1" applyFill="1" applyBorder="1" applyAlignment="1" applyProtection="1">
      <alignment vertical="center"/>
    </xf>
    <xf numFmtId="5" fontId="5" fillId="5" borderId="43" xfId="51" applyNumberFormat="1" applyFont="1" applyFill="1" applyBorder="1" applyAlignment="1" applyProtection="1">
      <alignment horizontal="center"/>
    </xf>
    <xf numFmtId="6" fontId="6" fillId="4" borderId="0" xfId="51" applyNumberFormat="1" applyFont="1" applyFill="1" applyBorder="1" applyAlignment="1" applyProtection="1">
      <alignment vertical="center"/>
    </xf>
    <xf numFmtId="0" fontId="6" fillId="4" borderId="44" xfId="51" applyNumberFormat="1" applyFont="1" applyFill="1" applyBorder="1" applyAlignment="1" applyProtection="1">
      <alignment vertical="center"/>
    </xf>
    <xf numFmtId="5" fontId="6" fillId="4" borderId="44" xfId="51" applyNumberFormat="1" applyFont="1" applyFill="1" applyBorder="1" applyAlignment="1" applyProtection="1">
      <alignment horizontal="center" vertical="center"/>
    </xf>
    <xf numFmtId="5" fontId="8" fillId="4" borderId="44" xfId="51" applyNumberFormat="1" applyFont="1" applyFill="1" applyBorder="1" applyAlignment="1" applyProtection="1">
      <alignment horizontal="center" vertical="center"/>
    </xf>
    <xf numFmtId="183" fontId="6" fillId="4" borderId="44" xfId="51" applyNumberFormat="1" applyFont="1" applyFill="1" applyBorder="1" applyAlignment="1" applyProtection="1">
      <alignment vertical="center"/>
    </xf>
    <xf numFmtId="9" fontId="6" fillId="4" borderId="33" xfId="51" applyNumberFormat="1" applyFont="1" applyFill="1" applyBorder="1" applyAlignment="1" applyProtection="1">
      <alignment horizontal="center" vertical="center"/>
    </xf>
    <xf numFmtId="6" fontId="6" fillId="4" borderId="44" xfId="51" applyNumberFormat="1" applyFont="1" applyFill="1" applyBorder="1" applyAlignment="1" applyProtection="1">
      <alignment vertical="center"/>
    </xf>
    <xf numFmtId="0" fontId="6" fillId="0" borderId="45" xfId="51" applyNumberFormat="1" applyFont="1" applyFill="1" applyBorder="1" applyAlignment="1" applyProtection="1"/>
    <xf numFmtId="5" fontId="5" fillId="5" borderId="45" xfId="51" applyNumberFormat="1" applyFont="1" applyFill="1" applyBorder="1" applyAlignment="1" applyProtection="1">
      <alignment horizontal="center"/>
    </xf>
    <xf numFmtId="5" fontId="6" fillId="0" borderId="45" xfId="51" applyNumberFormat="1" applyFont="1" applyFill="1" applyBorder="1" applyAlignment="1" applyProtection="1">
      <alignment horizontal="center" vertical="center"/>
    </xf>
    <xf numFmtId="5" fontId="5" fillId="5" borderId="38" xfId="51" applyNumberFormat="1" applyFont="1" applyFill="1" applyBorder="1" applyAlignment="1" applyProtection="1">
      <alignment horizontal="center"/>
    </xf>
    <xf numFmtId="5" fontId="6" fillId="0" borderId="0" xfId="51" applyNumberFormat="1" applyFont="1" applyFill="1" applyBorder="1" applyAlignment="1" applyProtection="1">
      <alignment horizontal="center" vertical="center"/>
    </xf>
    <xf numFmtId="0" fontId="8" fillId="6" borderId="46" xfId="51" applyNumberFormat="1" applyFont="1" applyFill="1" applyBorder="1" applyAlignment="1" applyProtection="1">
      <alignment horizontal="center" vertical="center"/>
    </xf>
    <xf numFmtId="0" fontId="6" fillId="6" borderId="47" xfId="51" applyNumberFormat="1" applyFont="1" applyFill="1" applyBorder="1" applyAlignment="1" applyProtection="1">
      <alignment horizontal="center" vertical="center"/>
    </xf>
    <xf numFmtId="0" fontId="6" fillId="6" borderId="48" xfId="51" applyNumberFormat="1" applyFont="1" applyFill="1" applyBorder="1" applyAlignment="1" applyProtection="1">
      <alignment horizontal="center" vertical="center" wrapText="1"/>
    </xf>
    <xf numFmtId="0" fontId="6" fillId="6" borderId="49" xfId="51" applyNumberFormat="1" applyFont="1" applyFill="1" applyBorder="1" applyAlignment="1" applyProtection="1">
      <alignment horizontal="center" vertical="center"/>
    </xf>
    <xf numFmtId="183" fontId="6" fillId="6" borderId="48" xfId="51" applyNumberFormat="1" applyFont="1" applyFill="1" applyBorder="1" applyAlignment="1" applyProtection="1">
      <alignment horizontal="center" vertical="center" wrapText="1"/>
    </xf>
    <xf numFmtId="187" fontId="5" fillId="0" borderId="27" xfId="51" applyNumberFormat="1" applyFont="1" applyFill="1" applyBorder="1" applyAlignment="1" applyProtection="1">
      <alignment horizontal="center" vertical="center"/>
    </xf>
    <xf numFmtId="188" fontId="5" fillId="0" borderId="50" xfId="51" applyNumberFormat="1" applyFont="1" applyFill="1" applyBorder="1" applyAlignment="1" applyProtection="1">
      <alignment horizontal="right" vertical="center"/>
    </xf>
    <xf numFmtId="188" fontId="5" fillId="0" borderId="51" xfId="51" applyNumberFormat="1" applyFont="1" applyFill="1" applyBorder="1" applyAlignment="1" applyProtection="1">
      <alignment horizontal="right" vertical="center"/>
    </xf>
    <xf numFmtId="6" fontId="5" fillId="0" borderId="51" xfId="51" applyNumberFormat="1" applyFont="1" applyFill="1" applyBorder="1" applyAlignment="1" applyProtection="1">
      <alignment horizontal="right" vertical="center"/>
    </xf>
    <xf numFmtId="182" fontId="5" fillId="0" borderId="51" xfId="51" applyNumberFormat="1" applyFont="1" applyFill="1" applyBorder="1" applyAlignment="1" applyProtection="1">
      <alignment horizontal="right" vertical="center"/>
    </xf>
    <xf numFmtId="186" fontId="5" fillId="0" borderId="51" xfId="51" applyNumberFormat="1" applyFont="1" applyFill="1" applyBorder="1" applyAlignment="1" applyProtection="1">
      <alignment horizontal="right" vertical="center"/>
    </xf>
    <xf numFmtId="180" fontId="5" fillId="0" borderId="51" xfId="51" applyNumberFormat="1" applyFont="1" applyFill="1" applyBorder="1" applyAlignment="1" applyProtection="1">
      <alignment vertical="center"/>
    </xf>
    <xf numFmtId="55" fontId="0" fillId="0" borderId="19" xfId="0" applyNumberFormat="1" applyFont="1" applyFill="1" applyBorder="1" applyAlignment="1" applyProtection="1">
      <alignment horizontal="center" vertical="center"/>
    </xf>
    <xf numFmtId="5" fontId="1" fillId="0" borderId="52" xfId="0" applyNumberFormat="1" applyFont="1" applyFill="1" applyBorder="1" applyAlignment="1" applyProtection="1">
      <alignment vertical="center"/>
    </xf>
    <xf numFmtId="188" fontId="1" fillId="0" borderId="53" xfId="0" applyNumberFormat="1" applyFont="1" applyFill="1" applyBorder="1" applyAlignment="1" applyProtection="1">
      <alignment vertical="center"/>
    </xf>
    <xf numFmtId="6" fontId="1" fillId="0" borderId="53" xfId="0" applyNumberFormat="1" applyFont="1" applyFill="1" applyBorder="1" applyAlignment="1" applyProtection="1">
      <alignment vertical="center"/>
    </xf>
    <xf numFmtId="186" fontId="1" fillId="0" borderId="53" xfId="0" applyNumberFormat="1" applyFont="1" applyFill="1" applyBorder="1" applyAlignment="1" applyProtection="1">
      <alignment vertical="center"/>
    </xf>
    <xf numFmtId="182" fontId="1" fillId="0" borderId="53" xfId="0" applyNumberFormat="1" applyFont="1" applyFill="1" applyBorder="1" applyAlignment="1" applyProtection="1">
      <alignment vertical="center"/>
    </xf>
    <xf numFmtId="180" fontId="9" fillId="0" borderId="53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6" fontId="6" fillId="0" borderId="8" xfId="5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6" fontId="6" fillId="4" borderId="0" xfId="51" applyNumberFormat="1" applyFont="1" applyFill="1" applyBorder="1" applyAlignment="1" applyProtection="1">
      <alignment horizontal="center" vertical="center"/>
    </xf>
    <xf numFmtId="6" fontId="6" fillId="4" borderId="44" xfId="51" applyNumberFormat="1" applyFont="1" applyFill="1" applyBorder="1" applyAlignment="1" applyProtection="1">
      <alignment horizontal="center" vertical="center"/>
    </xf>
    <xf numFmtId="0" fontId="0" fillId="4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5" xfId="0" applyNumberFormat="1" applyFont="1" applyFill="1" applyBorder="1" applyAlignment="1" applyProtection="1">
      <alignment vertical="center"/>
    </xf>
    <xf numFmtId="189" fontId="6" fillId="6" borderId="48" xfId="51" applyNumberFormat="1" applyFont="1" applyFill="1" applyBorder="1" applyAlignment="1" applyProtection="1">
      <alignment horizontal="center" vertical="center"/>
    </xf>
    <xf numFmtId="188" fontId="6" fillId="6" borderId="54" xfId="51" applyNumberFormat="1" applyFont="1" applyFill="1" applyBorder="1" applyAlignment="1" applyProtection="1">
      <alignment horizontal="center" vertical="center"/>
    </xf>
    <xf numFmtId="0" fontId="6" fillId="6" borderId="55" xfId="51" applyNumberFormat="1" applyFont="1" applyFill="1" applyBorder="1" applyAlignment="1" applyProtection="1">
      <alignment horizontal="center" vertical="center" wrapText="1"/>
    </xf>
    <xf numFmtId="188" fontId="5" fillId="0" borderId="51" xfId="51" applyNumberFormat="1" applyFont="1" applyFill="1" applyBorder="1" applyAlignment="1" applyProtection="1">
      <alignment vertical="center"/>
    </xf>
    <xf numFmtId="176" fontId="5" fillId="0" borderId="51" xfId="51" applyNumberFormat="1" applyFont="1" applyFill="1" applyBorder="1" applyAlignment="1" applyProtection="1">
      <alignment vertical="center"/>
    </xf>
    <xf numFmtId="176" fontId="5" fillId="0" borderId="34" xfId="51" applyNumberFormat="1" applyFont="1" applyFill="1" applyBorder="1" applyAlignment="1" applyProtection="1">
      <alignment vertical="center"/>
    </xf>
    <xf numFmtId="176" fontId="1" fillId="0" borderId="56" xfId="0" applyNumberFormat="1" applyFont="1" applyFill="1" applyBorder="1" applyAlignment="1" applyProtection="1">
      <alignment vertical="center"/>
    </xf>
    <xf numFmtId="176" fontId="1" fillId="0" borderId="57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10" fillId="0" borderId="34" xfId="0" applyNumberFormat="1" applyFont="1" applyFill="1" applyBorder="1" applyAlignment="1" applyProtection="1">
      <alignment vertical="center"/>
    </xf>
  </cellXfs>
  <cellStyles count="52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標準_気づき" xfId="45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  <cellStyle name="標準 3" xfId="51"/>
  </cellStyles>
  <dxfs count="2">
    <dxf>
      <font>
        <color rgb="FFFF0000"/>
      </font>
    </dxf>
    <dxf>
      <font>
        <color rgb="FFFF000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</xdr:colOff>
      <xdr:row>22</xdr:row>
      <xdr:rowOff>28575</xdr:rowOff>
    </xdr:to>
    <xdr:pic>
      <xdr:nvPicPr>
        <xdr:cNvPr id="2" name="図形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3800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8</xdr:col>
      <xdr:colOff>19050</xdr:colOff>
      <xdr:row>46</xdr:row>
      <xdr:rowOff>28575</xdr:rowOff>
    </xdr:to>
    <xdr:pic>
      <xdr:nvPicPr>
        <xdr:cNvPr id="3" name="図形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5429250" cy="3800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8</xdr:col>
      <xdr:colOff>19050</xdr:colOff>
      <xdr:row>70</xdr:row>
      <xdr:rowOff>28575</xdr:rowOff>
    </xdr:to>
    <xdr:pic>
      <xdr:nvPicPr>
        <xdr:cNvPr id="4" name="図形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29600"/>
          <a:ext cx="5429250" cy="3800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8</xdr:col>
      <xdr:colOff>19050</xdr:colOff>
      <xdr:row>94</xdr:row>
      <xdr:rowOff>28575</xdr:rowOff>
    </xdr:to>
    <xdr:pic>
      <xdr:nvPicPr>
        <xdr:cNvPr id="5" name="図形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44400"/>
          <a:ext cx="5429250" cy="3800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6</xdr:col>
      <xdr:colOff>9525</xdr:colOff>
      <xdr:row>117</xdr:row>
      <xdr:rowOff>161925</xdr:rowOff>
    </xdr:to>
    <xdr:pic>
      <xdr:nvPicPr>
        <xdr:cNvPr id="6" name="図形 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459200"/>
          <a:ext cx="4067175" cy="3762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6</xdr:col>
      <xdr:colOff>9525</xdr:colOff>
      <xdr:row>141</xdr:row>
      <xdr:rowOff>161925</xdr:rowOff>
    </xdr:to>
    <xdr:pic>
      <xdr:nvPicPr>
        <xdr:cNvPr id="7" name="図形 6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574000"/>
          <a:ext cx="4067175" cy="3762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6</xdr:col>
      <xdr:colOff>9525</xdr:colOff>
      <xdr:row>165</xdr:row>
      <xdr:rowOff>161925</xdr:rowOff>
    </xdr:to>
    <xdr:pic>
      <xdr:nvPicPr>
        <xdr:cNvPr id="8" name="図形 7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4688800"/>
          <a:ext cx="4067175" cy="3762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6</xdr:col>
      <xdr:colOff>9525</xdr:colOff>
      <xdr:row>189</xdr:row>
      <xdr:rowOff>161925</xdr:rowOff>
    </xdr:to>
    <xdr:pic>
      <xdr:nvPicPr>
        <xdr:cNvPr id="9" name="図形 8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8803600"/>
          <a:ext cx="4067175" cy="3762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6</xdr:col>
      <xdr:colOff>9525</xdr:colOff>
      <xdr:row>213</xdr:row>
      <xdr:rowOff>104775</xdr:rowOff>
    </xdr:to>
    <xdr:pic>
      <xdr:nvPicPr>
        <xdr:cNvPr id="10" name="図形 9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2918400"/>
          <a:ext cx="4067175" cy="370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6</xdr:col>
      <xdr:colOff>9525</xdr:colOff>
      <xdr:row>237</xdr:row>
      <xdr:rowOff>161925</xdr:rowOff>
    </xdr:to>
    <xdr:pic>
      <xdr:nvPicPr>
        <xdr:cNvPr id="11" name="図形 10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7033200"/>
          <a:ext cx="4067175" cy="3762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6</xdr:col>
      <xdr:colOff>9525</xdr:colOff>
      <xdr:row>261</xdr:row>
      <xdr:rowOff>161925</xdr:rowOff>
    </xdr:to>
    <xdr:pic>
      <xdr:nvPicPr>
        <xdr:cNvPr id="12" name="図形 11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1148000"/>
          <a:ext cx="4067175" cy="3762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"/>
  <sheetViews>
    <sheetView tabSelected="1" workbookViewId="0">
      <selection activeCell="A25" sqref="A25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ht="19.5" customHeight="1" spans="1:8">
      <c r="A1" s="64"/>
      <c r="B1" s="65" t="s">
        <v>0</v>
      </c>
      <c r="C1" s="66"/>
      <c r="D1" s="67"/>
      <c r="E1" s="68"/>
      <c r="F1" s="69" t="s">
        <v>0</v>
      </c>
      <c r="G1" s="70"/>
      <c r="H1" s="71"/>
    </row>
    <row r="2" ht="25.5" customHeight="1" spans="1:9">
      <c r="A2" s="72" t="s">
        <v>1</v>
      </c>
      <c r="B2" s="73">
        <v>5000000</v>
      </c>
      <c r="C2" s="73"/>
      <c r="D2" s="73"/>
      <c r="E2" s="74" t="s">
        <v>2</v>
      </c>
      <c r="F2" s="75">
        <v>44136</v>
      </c>
      <c r="G2" s="76"/>
      <c r="H2" s="77"/>
      <c r="I2" s="77"/>
    </row>
    <row r="3" ht="27" customHeight="1" spans="1:11">
      <c r="A3" s="78" t="s">
        <v>3</v>
      </c>
      <c r="B3" s="79">
        <f>SUM(B2+D9)</f>
        <v>5181131</v>
      </c>
      <c r="C3" s="79"/>
      <c r="D3" s="80"/>
      <c r="E3" s="81" t="s">
        <v>4</v>
      </c>
      <c r="F3" s="82">
        <v>0.01</v>
      </c>
      <c r="G3" s="83">
        <f>B3*F3</f>
        <v>51811.31</v>
      </c>
      <c r="H3" s="84" t="s">
        <v>5</v>
      </c>
      <c r="I3" s="123">
        <f>(B3-B2)</f>
        <v>181131</v>
      </c>
      <c r="K3" s="124"/>
    </row>
    <row r="4" s="63" customFormat="1" ht="17.25" customHeight="1" spans="1:9">
      <c r="A4" s="85"/>
      <c r="B4" s="86"/>
      <c r="C4" s="86"/>
      <c r="D4" s="86"/>
      <c r="E4" s="87"/>
      <c r="F4" s="88" t="s">
        <v>0</v>
      </c>
      <c r="G4" s="86"/>
      <c r="H4" s="89"/>
      <c r="I4" s="125"/>
    </row>
    <row r="5" ht="39" customHeight="1" spans="1:12">
      <c r="A5" s="90"/>
      <c r="B5" s="91"/>
      <c r="C5" s="91"/>
      <c r="D5" s="92"/>
      <c r="E5" s="93"/>
      <c r="F5" s="94"/>
      <c r="G5" s="91"/>
      <c r="H5" s="95"/>
      <c r="I5" s="126"/>
      <c r="J5" s="127"/>
      <c r="K5" s="128"/>
      <c r="L5" s="128"/>
    </row>
    <row r="6" ht="21" customHeight="1" spans="1:12">
      <c r="A6" s="96" t="s">
        <v>6</v>
      </c>
      <c r="B6" s="97" t="s">
        <v>0</v>
      </c>
      <c r="C6" s="97" t="s">
        <v>0</v>
      </c>
      <c r="D6" s="98"/>
      <c r="E6" s="97" t="s">
        <v>0</v>
      </c>
      <c r="F6" s="99" t="s">
        <v>0</v>
      </c>
      <c r="G6" s="100"/>
      <c r="H6" s="77"/>
      <c r="I6" s="77"/>
      <c r="L6" s="129"/>
    </row>
    <row r="7" ht="28.5" spans="1:12">
      <c r="A7" s="101" t="s">
        <v>7</v>
      </c>
      <c r="B7" s="102" t="s">
        <v>8</v>
      </c>
      <c r="C7" s="103" t="s">
        <v>9</v>
      </c>
      <c r="D7" s="104" t="s">
        <v>10</v>
      </c>
      <c r="E7" s="105" t="s">
        <v>11</v>
      </c>
      <c r="F7" s="103" t="s">
        <v>12</v>
      </c>
      <c r="G7" s="105" t="s">
        <v>13</v>
      </c>
      <c r="H7" s="104" t="s">
        <v>14</v>
      </c>
      <c r="I7" s="130" t="s">
        <v>15</v>
      </c>
      <c r="J7" s="131" t="s">
        <v>16</v>
      </c>
      <c r="K7" s="103" t="s">
        <v>17</v>
      </c>
      <c r="L7" s="132" t="s">
        <v>18</v>
      </c>
    </row>
    <row r="8" ht="24.95" customHeight="1" spans="1:12">
      <c r="A8" s="106">
        <v>44136</v>
      </c>
      <c r="B8" s="107">
        <v>517917</v>
      </c>
      <c r="C8" s="108">
        <v>336786</v>
      </c>
      <c r="D8" s="109">
        <f>SUM(B8-C8)</f>
        <v>181131</v>
      </c>
      <c r="E8" s="110">
        <v>10</v>
      </c>
      <c r="F8" s="111">
        <v>7</v>
      </c>
      <c r="G8" s="110">
        <f>SUM(E8+F8)</f>
        <v>17</v>
      </c>
      <c r="H8" s="112">
        <f>E8/G8</f>
        <v>0.588235294117647</v>
      </c>
      <c r="I8" s="133">
        <f>B8/E8</f>
        <v>51791.7</v>
      </c>
      <c r="J8" s="133">
        <f>C8/F8</f>
        <v>48112.2857142857</v>
      </c>
      <c r="K8" s="134">
        <f>I8/J8</f>
        <v>1.07647556608648</v>
      </c>
      <c r="L8" s="135">
        <f>B8/C8</f>
        <v>1.53782223726639</v>
      </c>
    </row>
    <row r="9" ht="24.95" customHeight="1" spans="1:12">
      <c r="A9" s="113" t="s">
        <v>19</v>
      </c>
      <c r="B9" s="114">
        <f t="shared" ref="B9:G9" si="0">SUM(B8:B8)</f>
        <v>517917</v>
      </c>
      <c r="C9" s="115">
        <f t="shared" si="0"/>
        <v>336786</v>
      </c>
      <c r="D9" s="116">
        <f t="shared" si="0"/>
        <v>181131</v>
      </c>
      <c r="E9" s="117">
        <f t="shared" si="0"/>
        <v>10</v>
      </c>
      <c r="F9" s="118">
        <f t="shared" si="0"/>
        <v>7</v>
      </c>
      <c r="G9" s="117">
        <f t="shared" si="0"/>
        <v>17</v>
      </c>
      <c r="H9" s="119">
        <f>AVERAGE(H8:H8)</f>
        <v>0.588235294117647</v>
      </c>
      <c r="I9" s="115">
        <f>AVERAGE(I8:I8)</f>
        <v>51791.7</v>
      </c>
      <c r="J9" s="115">
        <f>AVERAGE(J8:J8)</f>
        <v>48112.2857142857</v>
      </c>
      <c r="K9" s="136">
        <f>AVERAGE(K8:K8)</f>
        <v>1.07647556608648</v>
      </c>
      <c r="L9" s="137">
        <f>AVERAGE(L8:L8)</f>
        <v>1.53782223726639</v>
      </c>
    </row>
    <row r="10" spans="1:12">
      <c r="A10" s="120"/>
      <c r="J10" s="138"/>
      <c r="K10" s="139" t="s">
        <v>20</v>
      </c>
      <c r="L10" s="139" t="s">
        <v>21</v>
      </c>
    </row>
    <row r="11" spans="1:1">
      <c r="A11" s="120"/>
    </row>
    <row r="12" customHeight="1" spans="2:3">
      <c r="B12" s="121"/>
      <c r="C12" s="122"/>
    </row>
    <row r="13" customHeight="1" spans="2:3">
      <c r="B13" s="121"/>
      <c r="C13" s="122"/>
    </row>
    <row r="14" customHeight="1" spans="2:3">
      <c r="B14" s="121"/>
      <c r="C14" s="122"/>
    </row>
    <row r="15" customHeight="1" spans="2:3">
      <c r="B15" s="121"/>
      <c r="C15" s="122"/>
    </row>
    <row r="16" customHeight="1" spans="2:3">
      <c r="B16" s="121"/>
      <c r="C16" s="122"/>
    </row>
  </sheetData>
  <mergeCells count="5">
    <mergeCell ref="B1:D1"/>
    <mergeCell ref="F1:G1"/>
    <mergeCell ref="B2:D2"/>
    <mergeCell ref="F2:G2"/>
    <mergeCell ref="B3:D3"/>
  </mergeCells>
  <pageMargins left="0.697916666666667" right="0.697916666666667" top="0.75" bottom="0.75" header="0.3" footer="0.3"/>
  <pageSetup paperSize="9" firstPageNumber="4294963191" orientation="portrait" useFirstPageNumber="1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63"/>
  <sheetViews>
    <sheetView workbookViewId="0">
      <pane ySplit="1" topLeftCell="A2" activePane="bottomLeft" state="frozen"/>
      <selection/>
      <selection pane="bottomLeft" activeCell="K47" sqref="K47"/>
    </sheetView>
  </sheetViews>
  <sheetFormatPr defaultColWidth="10" defaultRowHeight="13.5" customHeight="1"/>
  <cols>
    <col min="1" max="1" width="9.625" customWidth="1"/>
    <col min="2" max="2" width="6.875" customWidth="1"/>
    <col min="3" max="3" width="15.75" customWidth="1"/>
    <col min="4" max="4" width="26.12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1.25" customWidth="1"/>
    <col min="16" max="16" width="10" hidden="1" customWidth="1"/>
    <col min="17" max="17" width="0.125" customWidth="1"/>
  </cols>
  <sheetData>
    <row r="1" ht="14.25" spans="1:15">
      <c r="A1" s="7" t="s">
        <v>22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41" t="s">
        <v>35</v>
      </c>
      <c r="O1" s="42" t="s">
        <v>36</v>
      </c>
    </row>
    <row r="2" customHeight="1" spans="1:17">
      <c r="A2" s="9" t="s">
        <v>37</v>
      </c>
      <c r="B2" s="9" t="s">
        <v>38</v>
      </c>
      <c r="C2">
        <v>2.65</v>
      </c>
      <c r="D2" t="s">
        <v>39</v>
      </c>
      <c r="E2" s="9" t="s">
        <v>40</v>
      </c>
      <c r="F2" s="9" t="s">
        <v>41</v>
      </c>
      <c r="G2" s="10">
        <v>1.6248</v>
      </c>
      <c r="H2" s="9" t="str">
        <f>IF(G2="","",E2)</f>
        <v>1時間</v>
      </c>
      <c r="I2" s="43" t="s">
        <v>42</v>
      </c>
      <c r="J2" s="10">
        <v>1.6435</v>
      </c>
      <c r="K2" t="s">
        <v>4</v>
      </c>
      <c r="L2" s="9" t="s">
        <v>43</v>
      </c>
      <c r="M2">
        <f>IF(L2="","",IF(L2="勝ち",ABS(G2-J2)*IF(RIGHT(A2,3)="JPY",100,10000),0))</f>
        <v>0</v>
      </c>
      <c r="N2" s="44">
        <f>IF(L2="","",IF(L2="負け",ABS(G2-J2)*IF(RIGHT(A2,3)="JPY",100,10000),0))</f>
        <v>186.999999999999</v>
      </c>
      <c r="O2" s="45">
        <v>-52068</v>
      </c>
      <c r="P2">
        <f>IF(O2="","",IF(O2&gt;0,1+P1,0))</f>
        <v>0</v>
      </c>
      <c r="Q2">
        <f>IF(P2="","",IF(O2&lt;0,1+Q1,0))</f>
        <v>1</v>
      </c>
    </row>
    <row r="3" spans="1:17">
      <c r="A3" s="9" t="s">
        <v>44</v>
      </c>
      <c r="B3" s="9" t="s">
        <v>38</v>
      </c>
      <c r="C3">
        <v>1.2</v>
      </c>
      <c r="D3" t="s">
        <v>39</v>
      </c>
      <c r="E3" s="9" t="s">
        <v>45</v>
      </c>
      <c r="F3" s="9" t="s">
        <v>46</v>
      </c>
      <c r="G3" s="11">
        <v>1.29801</v>
      </c>
      <c r="H3" s="9" t="str">
        <f t="shared" ref="H3:H26" si="0">IF(G3="","",E3)</f>
        <v>30分</v>
      </c>
      <c r="I3" s="9" t="s">
        <v>47</v>
      </c>
      <c r="J3" s="11">
        <v>1.29344</v>
      </c>
      <c r="K3" t="s">
        <v>48</v>
      </c>
      <c r="L3" s="9" t="str">
        <f t="shared" ref="L3:L26" si="1">IF(K3="","",IF(K3="損切り","負け","勝ち"))</f>
        <v>勝ち</v>
      </c>
      <c r="M3">
        <f t="shared" ref="M3:M26" si="2">IF(L3="","",IF(L3="勝ち",ABS(G3-J3)*IF(RIGHT(A3,3)="JPY",100,10000),0))</f>
        <v>45.7000000000019</v>
      </c>
      <c r="N3">
        <f t="shared" ref="N3:N26" si="3">IF(L3="","",IF(L3="負け",ABS(G3-J3)*IF(RIGHT(A3,3)="JPY",100,10000),0))</f>
        <v>0</v>
      </c>
      <c r="O3" s="45">
        <v>57549</v>
      </c>
      <c r="P3">
        <f t="shared" ref="P3:P26" si="4">IF(O3="","",IF(O3&gt;0,1+P2,0))</f>
        <v>1</v>
      </c>
      <c r="Q3">
        <f t="shared" ref="Q3:Q26" si="5">IF(P3="","",IF(O3&lt;0,1+Q2,0))</f>
        <v>0</v>
      </c>
    </row>
    <row r="4" spans="1:17">
      <c r="A4" s="9" t="s">
        <v>49</v>
      </c>
      <c r="B4" s="9" t="s">
        <v>50</v>
      </c>
      <c r="C4">
        <v>0.4</v>
      </c>
      <c r="D4" t="s">
        <v>51</v>
      </c>
      <c r="E4" s="9" t="s">
        <v>45</v>
      </c>
      <c r="F4" s="9" t="s">
        <v>52</v>
      </c>
      <c r="G4" s="11">
        <v>122.868</v>
      </c>
      <c r="H4" s="9" t="str">
        <f t="shared" si="0"/>
        <v>30分</v>
      </c>
      <c r="I4" s="9" t="s">
        <v>53</v>
      </c>
      <c r="J4" s="11">
        <v>122.923</v>
      </c>
      <c r="K4" t="s">
        <v>48</v>
      </c>
      <c r="L4" s="9" t="str">
        <f t="shared" si="1"/>
        <v>勝ち</v>
      </c>
      <c r="M4">
        <f t="shared" si="2"/>
        <v>5.50000000000068</v>
      </c>
      <c r="N4">
        <f t="shared" si="3"/>
        <v>0</v>
      </c>
      <c r="O4" s="45">
        <v>2200</v>
      </c>
      <c r="P4">
        <f t="shared" si="4"/>
        <v>2</v>
      </c>
      <c r="Q4">
        <f t="shared" si="5"/>
        <v>0</v>
      </c>
    </row>
    <row r="5" spans="1:17">
      <c r="A5" s="9" t="s">
        <v>54</v>
      </c>
      <c r="B5" s="9" t="s">
        <v>50</v>
      </c>
      <c r="C5">
        <v>0.4</v>
      </c>
      <c r="D5" t="s">
        <v>51</v>
      </c>
      <c r="E5" s="9" t="s">
        <v>45</v>
      </c>
      <c r="F5" s="9" t="s">
        <v>55</v>
      </c>
      <c r="G5" s="11">
        <v>0.72857</v>
      </c>
      <c r="H5" s="9" t="str">
        <f t="shared" si="0"/>
        <v>30分</v>
      </c>
      <c r="I5" s="9" t="s">
        <v>56</v>
      </c>
      <c r="J5" s="11">
        <v>0.72995</v>
      </c>
      <c r="K5" t="s">
        <v>48</v>
      </c>
      <c r="L5" s="9" t="str">
        <f t="shared" si="1"/>
        <v>勝ち</v>
      </c>
      <c r="M5">
        <f t="shared" si="2"/>
        <v>13.7999999999994</v>
      </c>
      <c r="N5">
        <f t="shared" si="3"/>
        <v>0</v>
      </c>
      <c r="O5" s="45">
        <v>5713</v>
      </c>
      <c r="P5">
        <f t="shared" si="4"/>
        <v>3</v>
      </c>
      <c r="Q5">
        <f t="shared" si="5"/>
        <v>0</v>
      </c>
    </row>
    <row r="6" spans="1:17">
      <c r="A6" s="9" t="s">
        <v>54</v>
      </c>
      <c r="B6" s="9" t="s">
        <v>50</v>
      </c>
      <c r="C6">
        <v>4.12</v>
      </c>
      <c r="D6" t="s">
        <v>51</v>
      </c>
      <c r="E6" s="9" t="s">
        <v>45</v>
      </c>
      <c r="F6" s="9" t="s">
        <v>57</v>
      </c>
      <c r="G6" s="11">
        <v>0.72866</v>
      </c>
      <c r="H6" s="9" t="str">
        <f t="shared" si="0"/>
        <v>30分</v>
      </c>
      <c r="I6" s="9" t="s">
        <v>56</v>
      </c>
      <c r="J6" s="11">
        <v>0.72995</v>
      </c>
      <c r="K6" t="s">
        <v>48</v>
      </c>
      <c r="L6" s="9" t="str">
        <f t="shared" si="1"/>
        <v>勝ち</v>
      </c>
      <c r="M6">
        <f t="shared" si="2"/>
        <v>12.9000000000001</v>
      </c>
      <c r="N6">
        <f t="shared" si="3"/>
        <v>0</v>
      </c>
      <c r="O6" s="45">
        <v>54999</v>
      </c>
      <c r="P6">
        <f t="shared" si="4"/>
        <v>4</v>
      </c>
      <c r="Q6">
        <f t="shared" si="5"/>
        <v>0</v>
      </c>
    </row>
    <row r="7" spans="1:17">
      <c r="A7" s="9" t="s">
        <v>44</v>
      </c>
      <c r="B7" s="9" t="s">
        <v>50</v>
      </c>
      <c r="C7">
        <v>4.12</v>
      </c>
      <c r="D7" t="s">
        <v>51</v>
      </c>
      <c r="E7" s="9" t="s">
        <v>45</v>
      </c>
      <c r="F7" s="9" t="s">
        <v>58</v>
      </c>
      <c r="G7" s="11">
        <v>1.31843</v>
      </c>
      <c r="H7" s="9" t="str">
        <f t="shared" si="0"/>
        <v>30分</v>
      </c>
      <c r="I7" s="9" t="s">
        <v>59</v>
      </c>
      <c r="J7" s="11">
        <v>1.31764</v>
      </c>
      <c r="K7" t="s">
        <v>4</v>
      </c>
      <c r="L7" s="9" t="str">
        <f t="shared" si="1"/>
        <v>負け</v>
      </c>
      <c r="M7">
        <f t="shared" si="2"/>
        <v>0</v>
      </c>
      <c r="N7">
        <f t="shared" si="3"/>
        <v>7.90000000000068</v>
      </c>
      <c r="O7" s="45">
        <v>-33670</v>
      </c>
      <c r="P7">
        <f t="shared" si="4"/>
        <v>0</v>
      </c>
      <c r="Q7">
        <f t="shared" si="5"/>
        <v>1</v>
      </c>
    </row>
    <row r="8" spans="1:17">
      <c r="A8" s="9" t="s">
        <v>60</v>
      </c>
      <c r="B8" s="9" t="s">
        <v>50</v>
      </c>
      <c r="C8">
        <v>6.4</v>
      </c>
      <c r="D8" t="s">
        <v>51</v>
      </c>
      <c r="E8" s="9" t="s">
        <v>45</v>
      </c>
      <c r="F8" s="9" t="s">
        <v>61</v>
      </c>
      <c r="G8" s="11">
        <v>103.5</v>
      </c>
      <c r="H8" s="9" t="str">
        <f t="shared" si="0"/>
        <v>30分</v>
      </c>
      <c r="I8" s="9" t="s">
        <v>62</v>
      </c>
      <c r="J8" s="11">
        <v>103.599</v>
      </c>
      <c r="K8" t="s">
        <v>48</v>
      </c>
      <c r="L8" s="9" t="str">
        <f t="shared" si="1"/>
        <v>勝ち</v>
      </c>
      <c r="M8">
        <f t="shared" si="2"/>
        <v>9.90000000000038</v>
      </c>
      <c r="N8">
        <f t="shared" si="3"/>
        <v>0</v>
      </c>
      <c r="O8" s="45">
        <v>63360</v>
      </c>
      <c r="P8">
        <f t="shared" si="4"/>
        <v>1</v>
      </c>
      <c r="Q8">
        <f t="shared" si="5"/>
        <v>0</v>
      </c>
    </row>
    <row r="9" spans="1:17">
      <c r="A9" s="9" t="s">
        <v>37</v>
      </c>
      <c r="B9" s="9" t="s">
        <v>50</v>
      </c>
      <c r="C9">
        <v>4</v>
      </c>
      <c r="D9" t="s">
        <v>51</v>
      </c>
      <c r="E9" s="9" t="s">
        <v>40</v>
      </c>
      <c r="F9" s="9" t="s">
        <v>63</v>
      </c>
      <c r="G9" s="11">
        <v>1.18279</v>
      </c>
      <c r="H9" s="9" t="str">
        <f t="shared" si="0"/>
        <v>1時間</v>
      </c>
      <c r="I9" s="9" t="s">
        <v>64</v>
      </c>
      <c r="J9" s="11">
        <v>1.18154</v>
      </c>
      <c r="K9" t="s">
        <v>4</v>
      </c>
      <c r="L9" s="9" t="s">
        <v>43</v>
      </c>
      <c r="M9">
        <f t="shared" si="2"/>
        <v>0</v>
      </c>
      <c r="N9">
        <f t="shared" si="3"/>
        <v>12.4999999999997</v>
      </c>
      <c r="O9" s="45">
        <v>-52698</v>
      </c>
      <c r="P9">
        <f t="shared" si="4"/>
        <v>0</v>
      </c>
      <c r="Q9">
        <f t="shared" si="5"/>
        <v>1</v>
      </c>
    </row>
    <row r="10" spans="1:17">
      <c r="A10" s="9" t="s">
        <v>44</v>
      </c>
      <c r="B10" s="9" t="s">
        <v>50</v>
      </c>
      <c r="C10">
        <v>2</v>
      </c>
      <c r="D10" t="s">
        <v>39</v>
      </c>
      <c r="E10" s="9" t="s">
        <v>40</v>
      </c>
      <c r="F10" s="9" t="s">
        <v>65</v>
      </c>
      <c r="G10" s="11">
        <v>1.32746</v>
      </c>
      <c r="H10" s="9" t="str">
        <f t="shared" si="0"/>
        <v>1時間</v>
      </c>
      <c r="I10" s="9" t="s">
        <v>66</v>
      </c>
      <c r="J10" s="11">
        <v>1.33024</v>
      </c>
      <c r="K10" t="s">
        <v>48</v>
      </c>
      <c r="L10" s="9" t="str">
        <f>IF(K10="","",IF(K10="損切り","負け","勝ち"))</f>
        <v>勝ち</v>
      </c>
      <c r="M10">
        <f t="shared" si="2"/>
        <v>27.8</v>
      </c>
      <c r="N10">
        <f t="shared" si="3"/>
        <v>0</v>
      </c>
      <c r="O10" s="45">
        <v>58605</v>
      </c>
      <c r="P10">
        <f t="shared" si="4"/>
        <v>1</v>
      </c>
      <c r="Q10">
        <f t="shared" si="5"/>
        <v>0</v>
      </c>
    </row>
    <row r="11" spans="1:17">
      <c r="A11" s="9" t="s">
        <v>67</v>
      </c>
      <c r="B11" s="9" t="s">
        <v>50</v>
      </c>
      <c r="C11">
        <v>2</v>
      </c>
      <c r="D11" t="s">
        <v>51</v>
      </c>
      <c r="E11" s="9" t="s">
        <v>40</v>
      </c>
      <c r="F11" s="9" t="s">
        <v>68</v>
      </c>
      <c r="G11" s="11">
        <v>139.897</v>
      </c>
      <c r="H11" s="9" t="str">
        <f t="shared" si="0"/>
        <v>1時間</v>
      </c>
      <c r="I11" s="9" t="s">
        <v>69</v>
      </c>
      <c r="J11" s="11">
        <v>139.656</v>
      </c>
      <c r="K11" t="s">
        <v>4</v>
      </c>
      <c r="L11" s="9" t="str">
        <f t="shared" si="1"/>
        <v>負け</v>
      </c>
      <c r="M11">
        <f t="shared" si="2"/>
        <v>0</v>
      </c>
      <c r="N11">
        <f t="shared" si="3"/>
        <v>24.0999999999985</v>
      </c>
      <c r="O11" s="45">
        <v>-49600</v>
      </c>
      <c r="P11">
        <f t="shared" si="4"/>
        <v>0</v>
      </c>
      <c r="Q11">
        <f t="shared" si="5"/>
        <v>1</v>
      </c>
    </row>
    <row r="12" spans="1:17">
      <c r="A12" s="9" t="s">
        <v>67</v>
      </c>
      <c r="B12" s="9" t="s">
        <v>38</v>
      </c>
      <c r="C12">
        <v>1.89</v>
      </c>
      <c r="D12" t="s">
        <v>39</v>
      </c>
      <c r="E12" s="9" t="s">
        <v>45</v>
      </c>
      <c r="F12" s="9" t="s">
        <v>70</v>
      </c>
      <c r="G12" s="11">
        <v>138.419</v>
      </c>
      <c r="H12" s="9" t="str">
        <f t="shared" si="0"/>
        <v>30分</v>
      </c>
      <c r="I12" s="9" t="s">
        <v>71</v>
      </c>
      <c r="J12" s="11">
        <v>138.107</v>
      </c>
      <c r="K12" t="s">
        <v>48</v>
      </c>
      <c r="L12" s="9" t="str">
        <f t="shared" si="1"/>
        <v>勝ち</v>
      </c>
      <c r="M12">
        <f t="shared" si="2"/>
        <v>31.2000000000012</v>
      </c>
      <c r="N12">
        <f t="shared" si="3"/>
        <v>0</v>
      </c>
      <c r="O12" s="45">
        <v>59346</v>
      </c>
      <c r="P12">
        <f t="shared" si="4"/>
        <v>1</v>
      </c>
      <c r="Q12">
        <f t="shared" si="5"/>
        <v>0</v>
      </c>
    </row>
    <row r="13" spans="1:17">
      <c r="A13" s="9" t="s">
        <v>60</v>
      </c>
      <c r="B13" s="9" t="s">
        <v>38</v>
      </c>
      <c r="C13">
        <v>8.7</v>
      </c>
      <c r="D13" t="s">
        <v>39</v>
      </c>
      <c r="E13" s="9" t="s">
        <v>45</v>
      </c>
      <c r="F13" s="9" t="s">
        <v>72</v>
      </c>
      <c r="G13" s="11">
        <v>104.888</v>
      </c>
      <c r="H13" s="9" t="str">
        <f t="shared" si="0"/>
        <v>30分</v>
      </c>
      <c r="I13" s="9" t="s">
        <v>73</v>
      </c>
      <c r="J13" s="11">
        <v>104.949</v>
      </c>
      <c r="K13" t="s">
        <v>4</v>
      </c>
      <c r="L13" s="9" t="str">
        <f t="shared" si="1"/>
        <v>負け</v>
      </c>
      <c r="M13">
        <f t="shared" si="2"/>
        <v>0</v>
      </c>
      <c r="N13">
        <f t="shared" si="3"/>
        <v>6.09999999999928</v>
      </c>
      <c r="O13" s="45">
        <v>-53070</v>
      </c>
      <c r="P13">
        <f t="shared" si="4"/>
        <v>0</v>
      </c>
      <c r="Q13">
        <f t="shared" si="5"/>
        <v>1</v>
      </c>
    </row>
    <row r="14" spans="1:17">
      <c r="A14" s="9" t="s">
        <v>54</v>
      </c>
      <c r="B14" s="9" t="s">
        <v>38</v>
      </c>
      <c r="C14">
        <v>2.8</v>
      </c>
      <c r="D14" t="s">
        <v>51</v>
      </c>
      <c r="E14" s="9" t="s">
        <v>40</v>
      </c>
      <c r="F14" s="9" t="s">
        <v>74</v>
      </c>
      <c r="G14" s="11">
        <v>0.72225</v>
      </c>
      <c r="H14" s="9" t="str">
        <f t="shared" si="0"/>
        <v>1時間</v>
      </c>
      <c r="I14" s="9" t="s">
        <v>75</v>
      </c>
      <c r="J14" s="11">
        <v>0.72401</v>
      </c>
      <c r="K14" t="s">
        <v>4</v>
      </c>
      <c r="L14" s="9" t="str">
        <f t="shared" si="1"/>
        <v>負け</v>
      </c>
      <c r="M14">
        <f t="shared" si="2"/>
        <v>0</v>
      </c>
      <c r="N14">
        <f t="shared" si="3"/>
        <v>17.6000000000009</v>
      </c>
      <c r="O14" s="45">
        <v>-51767</v>
      </c>
      <c r="P14">
        <f t="shared" si="4"/>
        <v>0</v>
      </c>
      <c r="Q14">
        <f t="shared" si="5"/>
        <v>2</v>
      </c>
    </row>
    <row r="15" spans="1:17">
      <c r="A15" s="9" t="s">
        <v>76</v>
      </c>
      <c r="B15" s="9" t="s">
        <v>50</v>
      </c>
      <c r="C15">
        <v>3.13</v>
      </c>
      <c r="D15" t="s">
        <v>51</v>
      </c>
      <c r="E15" s="9" t="s">
        <v>45</v>
      </c>
      <c r="F15" s="9" t="s">
        <v>77</v>
      </c>
      <c r="G15" s="11">
        <v>0.69952</v>
      </c>
      <c r="H15" s="9" t="str">
        <f t="shared" si="0"/>
        <v>30分</v>
      </c>
      <c r="I15" s="9" t="s">
        <v>78</v>
      </c>
      <c r="J15" s="11">
        <v>0.70127</v>
      </c>
      <c r="K15" t="s">
        <v>48</v>
      </c>
      <c r="L15" s="9" t="str">
        <f t="shared" si="1"/>
        <v>勝ち</v>
      </c>
      <c r="M15">
        <f t="shared" si="2"/>
        <v>17.4999999999992</v>
      </c>
      <c r="N15">
        <f t="shared" si="3"/>
        <v>0</v>
      </c>
      <c r="O15" s="45">
        <v>57160</v>
      </c>
      <c r="P15">
        <f t="shared" si="4"/>
        <v>1</v>
      </c>
      <c r="Q15">
        <f t="shared" si="5"/>
        <v>0</v>
      </c>
    </row>
    <row r="16" spans="1:17">
      <c r="A16" s="9" t="s">
        <v>76</v>
      </c>
      <c r="B16" s="9" t="s">
        <v>50</v>
      </c>
      <c r="C16">
        <v>11.46</v>
      </c>
      <c r="D16" t="s">
        <v>51</v>
      </c>
      <c r="E16" s="9" t="s">
        <v>40</v>
      </c>
      <c r="F16" s="9" t="s">
        <v>79</v>
      </c>
      <c r="G16" s="11">
        <v>0.70113</v>
      </c>
      <c r="H16" s="9" t="str">
        <f t="shared" si="0"/>
        <v>1時間</v>
      </c>
      <c r="I16" s="9" t="s">
        <v>79</v>
      </c>
      <c r="J16" s="11">
        <v>0.70202</v>
      </c>
      <c r="K16" t="s">
        <v>80</v>
      </c>
      <c r="L16" s="9" t="str">
        <f t="shared" si="1"/>
        <v>勝ち</v>
      </c>
      <c r="M16">
        <f t="shared" si="2"/>
        <v>8.89999999999946</v>
      </c>
      <c r="N16">
        <f t="shared" si="3"/>
        <v>0</v>
      </c>
      <c r="O16" s="45">
        <v>106065</v>
      </c>
      <c r="P16">
        <f t="shared" si="4"/>
        <v>2</v>
      </c>
      <c r="Q16">
        <f t="shared" si="5"/>
        <v>0</v>
      </c>
    </row>
    <row r="17" spans="1:17">
      <c r="A17" s="9" t="s">
        <v>54</v>
      </c>
      <c r="B17" s="9" t="s">
        <v>50</v>
      </c>
      <c r="C17">
        <v>2.47</v>
      </c>
      <c r="D17" t="s">
        <v>81</v>
      </c>
      <c r="E17" s="9" t="s">
        <v>82</v>
      </c>
      <c r="F17" s="9" t="s">
        <v>83</v>
      </c>
      <c r="G17" s="11">
        <v>0.73943</v>
      </c>
      <c r="H17" s="9" t="str">
        <f t="shared" si="0"/>
        <v>15分</v>
      </c>
      <c r="I17" s="9" t="s">
        <v>84</v>
      </c>
      <c r="J17" s="11">
        <v>0.73772</v>
      </c>
      <c r="K17" t="s">
        <v>4</v>
      </c>
      <c r="L17" s="9" t="str">
        <f t="shared" si="1"/>
        <v>負け</v>
      </c>
      <c r="M17">
        <f t="shared" si="2"/>
        <v>0</v>
      </c>
      <c r="N17">
        <f t="shared" si="3"/>
        <v>17.0999999999999</v>
      </c>
      <c r="O17" s="45">
        <v>-43913</v>
      </c>
      <c r="P17">
        <f t="shared" si="4"/>
        <v>0</v>
      </c>
      <c r="Q17">
        <f t="shared" si="5"/>
        <v>1</v>
      </c>
    </row>
    <row r="18" spans="1:17">
      <c r="A18" s="9" t="s">
        <v>49</v>
      </c>
      <c r="B18" s="9" t="s">
        <v>50</v>
      </c>
      <c r="C18">
        <v>4.9</v>
      </c>
      <c r="D18" t="s">
        <v>81</v>
      </c>
      <c r="E18" s="9" t="s">
        <v>82</v>
      </c>
      <c r="F18" s="9" t="s">
        <v>85</v>
      </c>
      <c r="G18" s="11">
        <v>124.386</v>
      </c>
      <c r="H18" s="9" t="str">
        <f t="shared" si="0"/>
        <v>15分</v>
      </c>
      <c r="I18" s="9" t="s">
        <v>86</v>
      </c>
      <c r="J18" s="11">
        <v>124.494</v>
      </c>
      <c r="K18" t="s">
        <v>48</v>
      </c>
      <c r="L18" s="9" t="str">
        <f t="shared" si="1"/>
        <v>勝ち</v>
      </c>
      <c r="M18">
        <f t="shared" si="2"/>
        <v>10.8000000000004</v>
      </c>
      <c r="N18">
        <f t="shared" si="3"/>
        <v>0</v>
      </c>
      <c r="O18" s="45">
        <v>52920</v>
      </c>
      <c r="P18">
        <f t="shared" si="4"/>
        <v>1</v>
      </c>
      <c r="Q18">
        <f t="shared" si="5"/>
        <v>0</v>
      </c>
    </row>
    <row r="19" spans="1:17">
      <c r="A19" s="9"/>
      <c r="B19" s="9"/>
      <c r="E19" s="9"/>
      <c r="F19" s="9"/>
      <c r="G19" s="11"/>
      <c r="H19" s="9" t="str">
        <f t="shared" si="0"/>
        <v/>
      </c>
      <c r="I19" s="9"/>
      <c r="J19" s="11"/>
      <c r="L19" s="9" t="str">
        <f t="shared" si="1"/>
        <v/>
      </c>
      <c r="M19" t="str">
        <f t="shared" si="2"/>
        <v/>
      </c>
      <c r="N19" t="str">
        <f t="shared" si="3"/>
        <v/>
      </c>
      <c r="O19" s="45"/>
      <c r="P19" t="str">
        <f t="shared" si="4"/>
        <v/>
      </c>
      <c r="Q19" t="str">
        <f t="shared" si="5"/>
        <v/>
      </c>
    </row>
    <row r="20" spans="1:17">
      <c r="A20" s="9"/>
      <c r="B20" s="9"/>
      <c r="E20" s="9"/>
      <c r="F20" s="9"/>
      <c r="G20" s="11"/>
      <c r="H20" s="9" t="str">
        <f t="shared" si="0"/>
        <v/>
      </c>
      <c r="I20" s="9"/>
      <c r="J20" s="11"/>
      <c r="L20" s="9" t="str">
        <f t="shared" si="1"/>
        <v/>
      </c>
      <c r="M20" t="str">
        <f t="shared" si="2"/>
        <v/>
      </c>
      <c r="N20" t="str">
        <f t="shared" si="3"/>
        <v/>
      </c>
      <c r="O20" s="45"/>
      <c r="P20" t="str">
        <f t="shared" si="4"/>
        <v/>
      </c>
      <c r="Q20" t="str">
        <f t="shared" si="5"/>
        <v/>
      </c>
    </row>
    <row r="21" spans="1:17">
      <c r="A21" s="9"/>
      <c r="B21" s="9"/>
      <c r="E21" s="9"/>
      <c r="F21" s="9"/>
      <c r="G21" s="11"/>
      <c r="H21" s="9" t="str">
        <f t="shared" si="0"/>
        <v/>
      </c>
      <c r="I21" s="9"/>
      <c r="J21" s="11"/>
      <c r="L21" s="9" t="str">
        <f t="shared" si="1"/>
        <v/>
      </c>
      <c r="M21" t="str">
        <f t="shared" si="2"/>
        <v/>
      </c>
      <c r="N21" t="str">
        <f t="shared" si="3"/>
        <v/>
      </c>
      <c r="O21" s="45"/>
      <c r="P21" t="str">
        <f t="shared" si="4"/>
        <v/>
      </c>
      <c r="Q21" t="str">
        <f t="shared" si="5"/>
        <v/>
      </c>
    </row>
    <row r="22" spans="1:17">
      <c r="A22" s="9"/>
      <c r="B22" s="9"/>
      <c r="E22" s="9"/>
      <c r="F22" s="9"/>
      <c r="G22" s="11"/>
      <c r="H22" s="9" t="str">
        <f t="shared" si="0"/>
        <v/>
      </c>
      <c r="I22" s="9"/>
      <c r="J22" s="11"/>
      <c r="L22" s="9" t="str">
        <f t="shared" si="1"/>
        <v/>
      </c>
      <c r="M22" t="str">
        <f t="shared" si="2"/>
        <v/>
      </c>
      <c r="N22" t="str">
        <f t="shared" si="3"/>
        <v/>
      </c>
      <c r="O22" s="45"/>
      <c r="P22" t="str">
        <f t="shared" si="4"/>
        <v/>
      </c>
      <c r="Q22" t="str">
        <f t="shared" si="5"/>
        <v/>
      </c>
    </row>
    <row r="23" spans="1:17">
      <c r="A23" s="9"/>
      <c r="B23" s="9"/>
      <c r="E23" s="9"/>
      <c r="F23" s="9"/>
      <c r="G23" s="11"/>
      <c r="H23" s="9" t="str">
        <f t="shared" si="0"/>
        <v/>
      </c>
      <c r="I23" s="9"/>
      <c r="J23" s="11"/>
      <c r="L23" s="9" t="str">
        <f t="shared" si="1"/>
        <v/>
      </c>
      <c r="M23" t="str">
        <f t="shared" si="2"/>
        <v/>
      </c>
      <c r="N23" t="str">
        <f t="shared" si="3"/>
        <v/>
      </c>
      <c r="O23" s="45"/>
      <c r="P23" t="str">
        <f t="shared" si="4"/>
        <v/>
      </c>
      <c r="Q23" t="str">
        <f t="shared" si="5"/>
        <v/>
      </c>
    </row>
    <row r="24" spans="1:17">
      <c r="A24" s="9"/>
      <c r="B24" s="9"/>
      <c r="E24" s="9"/>
      <c r="F24" s="9"/>
      <c r="G24" s="11"/>
      <c r="H24" s="9" t="str">
        <f t="shared" si="0"/>
        <v/>
      </c>
      <c r="I24" s="9"/>
      <c r="J24" s="11"/>
      <c r="L24" s="9" t="str">
        <f t="shared" si="1"/>
        <v/>
      </c>
      <c r="M24" t="str">
        <f t="shared" si="2"/>
        <v/>
      </c>
      <c r="N24" t="str">
        <f t="shared" si="3"/>
        <v/>
      </c>
      <c r="O24" s="45"/>
      <c r="P24" t="str">
        <f t="shared" si="4"/>
        <v/>
      </c>
      <c r="Q24" t="str">
        <f t="shared" si="5"/>
        <v/>
      </c>
    </row>
    <row r="25" spans="1:17">
      <c r="A25" s="9"/>
      <c r="B25" s="9"/>
      <c r="E25" s="9"/>
      <c r="F25" s="9"/>
      <c r="G25" s="11"/>
      <c r="H25" s="9" t="str">
        <f t="shared" si="0"/>
        <v/>
      </c>
      <c r="I25" s="9"/>
      <c r="J25" s="11"/>
      <c r="L25" s="9" t="str">
        <f t="shared" si="1"/>
        <v/>
      </c>
      <c r="M25" t="str">
        <f t="shared" si="2"/>
        <v/>
      </c>
      <c r="N25" t="str">
        <f t="shared" si="3"/>
        <v/>
      </c>
      <c r="O25" s="45"/>
      <c r="P25" t="str">
        <f t="shared" si="4"/>
        <v/>
      </c>
      <c r="Q25" t="str">
        <f t="shared" si="5"/>
        <v/>
      </c>
    </row>
    <row r="26" ht="14.25" spans="1:17">
      <c r="A26" s="12"/>
      <c r="B26" s="12"/>
      <c r="C26" s="13"/>
      <c r="D26" s="14"/>
      <c r="E26" s="12"/>
      <c r="F26" s="15"/>
      <c r="G26" s="16"/>
      <c r="H26" s="12" t="str">
        <f t="shared" si="0"/>
        <v/>
      </c>
      <c r="I26" s="15"/>
      <c r="J26" s="16"/>
      <c r="K26" s="14"/>
      <c r="L26" s="12" t="str">
        <f t="shared" si="1"/>
        <v/>
      </c>
      <c r="M26" s="14" t="str">
        <f t="shared" si="2"/>
        <v/>
      </c>
      <c r="N26" s="14" t="str">
        <f t="shared" si="3"/>
        <v/>
      </c>
      <c r="O26" s="46"/>
      <c r="P26" t="str">
        <f t="shared" si="4"/>
        <v/>
      </c>
      <c r="Q26" t="str">
        <f t="shared" si="5"/>
        <v/>
      </c>
    </row>
    <row r="27" ht="14.25" spans="12:15">
      <c r="L27" s="47" t="s">
        <v>87</v>
      </c>
      <c r="M27" s="48">
        <f t="shared" ref="M27:O27" si="6">SUM(M2:M26)</f>
        <v>184.000000000003</v>
      </c>
      <c r="N27" s="48">
        <f t="shared" si="6"/>
        <v>272.299999999998</v>
      </c>
      <c r="O27" s="45">
        <f t="shared" si="6"/>
        <v>181131</v>
      </c>
    </row>
    <row r="28" spans="13:14">
      <c r="M28" s="49"/>
      <c r="N28" s="49"/>
    </row>
    <row r="29" spans="13:14">
      <c r="M29" s="49"/>
      <c r="N29" s="49"/>
    </row>
    <row r="31" spans="12:14">
      <c r="L31" s="48"/>
      <c r="M31" s="50"/>
      <c r="N31" s="50"/>
    </row>
    <row r="34" ht="14.25" spans="3:9">
      <c r="C34" s="17" t="s">
        <v>88</v>
      </c>
      <c r="D34" s="18"/>
      <c r="F34" s="19" t="s">
        <v>89</v>
      </c>
      <c r="G34" s="20"/>
      <c r="H34" s="20" t="s">
        <v>90</v>
      </c>
      <c r="I34" s="51" t="s">
        <v>91</v>
      </c>
    </row>
    <row r="35" spans="3:9">
      <c r="C35" s="21" t="s">
        <v>92</v>
      </c>
      <c r="D35" s="22" t="s">
        <v>93</v>
      </c>
      <c r="F35" s="23" t="s">
        <v>60</v>
      </c>
      <c r="G35" s="24">
        <f>IF(F35="","",COUNTIF($A$2:$A$26,F35))</f>
        <v>2</v>
      </c>
      <c r="H35" s="24">
        <f>IF(G35="","",COUNTIFS($A$2:$A$26,F35,$B$2:$B$26,"買い"))</f>
        <v>1</v>
      </c>
      <c r="I35" s="52">
        <f>IF(H35="","",COUNTIFS($A$2:$A$26,F35,$B$2:$B$26,"売り"))</f>
        <v>1</v>
      </c>
    </row>
    <row r="36" spans="3:9">
      <c r="C36" s="25" t="s">
        <v>94</v>
      </c>
      <c r="D36" s="26">
        <f>COUNTIF(B2:B26,"買い")</f>
        <v>12</v>
      </c>
      <c r="F36" s="27" t="s">
        <v>49</v>
      </c>
      <c r="G36" s="24">
        <f t="shared" ref="G36:G53" si="7">IF(F36="","",COUNTIF($A$2:$A$26,F36))</f>
        <v>2</v>
      </c>
      <c r="H36" s="24">
        <f t="shared" ref="H36:H53" si="8">IF(G36="","",COUNTIFS($A$2:$A$26,F36,$B$2:$B$26,"買い"))</f>
        <v>2</v>
      </c>
      <c r="I36" s="52">
        <f t="shared" ref="I36:I53" si="9">IF(H36="","",COUNTIFS($A$2:$A$26,F36,$B$2:$B$26,"売り"))</f>
        <v>0</v>
      </c>
    </row>
    <row r="37" spans="3:9">
      <c r="C37" s="25" t="s">
        <v>95</v>
      </c>
      <c r="D37" s="26">
        <f>COUNTIF(B2:B26,"売り")</f>
        <v>5</v>
      </c>
      <c r="F37" s="27" t="s">
        <v>67</v>
      </c>
      <c r="G37" s="24">
        <f t="shared" si="7"/>
        <v>2</v>
      </c>
      <c r="H37" s="24">
        <f t="shared" si="8"/>
        <v>1</v>
      </c>
      <c r="I37" s="52">
        <f t="shared" si="9"/>
        <v>1</v>
      </c>
    </row>
    <row r="38" spans="3:9">
      <c r="C38" s="25" t="s">
        <v>96</v>
      </c>
      <c r="D38" s="26">
        <f>D36+D37</f>
        <v>17</v>
      </c>
      <c r="F38" s="27" t="s">
        <v>37</v>
      </c>
      <c r="G38" s="24">
        <f t="shared" si="7"/>
        <v>2</v>
      </c>
      <c r="H38" s="24">
        <f t="shared" si="8"/>
        <v>1</v>
      </c>
      <c r="I38" s="52">
        <f t="shared" si="9"/>
        <v>1</v>
      </c>
    </row>
    <row r="39" spans="3:9">
      <c r="C39" s="25" t="s">
        <v>97</v>
      </c>
      <c r="D39" s="26">
        <f>COUNTIF(L2:L26,"勝ち")</f>
        <v>10</v>
      </c>
      <c r="F39" s="27" t="s">
        <v>54</v>
      </c>
      <c r="G39" s="24">
        <f t="shared" si="7"/>
        <v>4</v>
      </c>
      <c r="H39" s="24">
        <f t="shared" si="8"/>
        <v>3</v>
      </c>
      <c r="I39" s="52">
        <f t="shared" si="9"/>
        <v>1</v>
      </c>
    </row>
    <row r="40" spans="3:9">
      <c r="C40" s="25" t="s">
        <v>98</v>
      </c>
      <c r="D40" s="26">
        <f>COUNTIF(L2:L26,"負け")</f>
        <v>7</v>
      </c>
      <c r="F40" s="27" t="s">
        <v>44</v>
      </c>
      <c r="G40" s="24">
        <f t="shared" si="7"/>
        <v>3</v>
      </c>
      <c r="H40" s="24">
        <f t="shared" si="8"/>
        <v>2</v>
      </c>
      <c r="I40" s="52">
        <f t="shared" si="9"/>
        <v>1</v>
      </c>
    </row>
    <row r="41" spans="3:9">
      <c r="C41" s="25" t="s">
        <v>99</v>
      </c>
      <c r="D41" s="26">
        <f>COUNTIF(L2:L26,"引分け")</f>
        <v>0</v>
      </c>
      <c r="F41" s="27" t="s">
        <v>76</v>
      </c>
      <c r="G41" s="24">
        <f t="shared" si="7"/>
        <v>2</v>
      </c>
      <c r="H41" s="24">
        <f t="shared" si="8"/>
        <v>2</v>
      </c>
      <c r="I41" s="52">
        <f t="shared" si="9"/>
        <v>0</v>
      </c>
    </row>
    <row r="42" spans="3:9">
      <c r="C42" s="28" t="s">
        <v>100</v>
      </c>
      <c r="D42" s="29"/>
      <c r="F42" s="27"/>
      <c r="G42" s="24" t="str">
        <f t="shared" si="7"/>
        <v/>
      </c>
      <c r="H42" s="24" t="str">
        <f t="shared" si="8"/>
        <v/>
      </c>
      <c r="I42" s="52" t="str">
        <f t="shared" si="9"/>
        <v/>
      </c>
    </row>
    <row r="43" spans="3:9">
      <c r="C43" s="25" t="s">
        <v>101</v>
      </c>
      <c r="D43" s="30">
        <f>IF(D39=0,0,SUMIF(O2:O26,"&gt;0"))</f>
        <v>517917</v>
      </c>
      <c r="F43" s="27"/>
      <c r="G43" s="24" t="str">
        <f t="shared" si="7"/>
        <v/>
      </c>
      <c r="H43" s="24" t="str">
        <f t="shared" si="8"/>
        <v/>
      </c>
      <c r="I43" s="52" t="str">
        <f t="shared" si="9"/>
        <v/>
      </c>
    </row>
    <row r="44" spans="3:9">
      <c r="C44" s="25" t="s">
        <v>102</v>
      </c>
      <c r="D44" s="30">
        <f>IF(D40=0,0,SUMIF(O2:O26,"&lt;0"))</f>
        <v>-336786</v>
      </c>
      <c r="F44" s="27"/>
      <c r="G44" s="24" t="str">
        <f t="shared" si="7"/>
        <v/>
      </c>
      <c r="H44" s="24" t="str">
        <f t="shared" si="8"/>
        <v/>
      </c>
      <c r="I44" s="52" t="str">
        <f t="shared" si="9"/>
        <v/>
      </c>
    </row>
    <row r="45" spans="3:9">
      <c r="C45" s="25" t="s">
        <v>103</v>
      </c>
      <c r="D45" s="30">
        <f>O27</f>
        <v>181131</v>
      </c>
      <c r="F45" s="27"/>
      <c r="G45" s="24" t="str">
        <f t="shared" si="7"/>
        <v/>
      </c>
      <c r="H45" s="24" t="str">
        <f t="shared" si="8"/>
        <v/>
      </c>
      <c r="I45" s="52" t="str">
        <f t="shared" si="9"/>
        <v/>
      </c>
    </row>
    <row r="46" spans="3:9">
      <c r="C46" s="25" t="s">
        <v>15</v>
      </c>
      <c r="D46" s="30">
        <f>IF(D43=0,0,D43/D39)</f>
        <v>51791.7</v>
      </c>
      <c r="F46" s="27"/>
      <c r="G46" s="24" t="str">
        <f t="shared" si="7"/>
        <v/>
      </c>
      <c r="H46" s="24" t="str">
        <f t="shared" si="8"/>
        <v/>
      </c>
      <c r="I46" s="52" t="str">
        <f t="shared" si="9"/>
        <v/>
      </c>
    </row>
    <row r="47" spans="3:9">
      <c r="C47" s="25" t="s">
        <v>16</v>
      </c>
      <c r="D47" s="30">
        <f>IF(D44=0,0,D44/D40)</f>
        <v>-48112.2857142857</v>
      </c>
      <c r="F47" s="27"/>
      <c r="G47" s="24" t="str">
        <f t="shared" si="7"/>
        <v/>
      </c>
      <c r="H47" s="24" t="str">
        <f t="shared" si="8"/>
        <v/>
      </c>
      <c r="I47" s="52" t="str">
        <f t="shared" si="9"/>
        <v/>
      </c>
    </row>
    <row r="48" spans="3:9">
      <c r="C48" s="25" t="s">
        <v>104</v>
      </c>
      <c r="D48" s="26">
        <f>MAX(P2:P26)</f>
        <v>4</v>
      </c>
      <c r="F48" s="27"/>
      <c r="G48" s="24" t="str">
        <f t="shared" si="7"/>
        <v/>
      </c>
      <c r="H48" s="24" t="str">
        <f t="shared" si="8"/>
        <v/>
      </c>
      <c r="I48" s="52" t="str">
        <f t="shared" si="9"/>
        <v/>
      </c>
    </row>
    <row r="49" spans="3:9">
      <c r="C49" s="25" t="s">
        <v>105</v>
      </c>
      <c r="D49" s="26">
        <f>MAX(Q2:Q26)</f>
        <v>2</v>
      </c>
      <c r="F49" s="27"/>
      <c r="G49" s="24" t="str">
        <f t="shared" si="7"/>
        <v/>
      </c>
      <c r="H49" s="24" t="str">
        <f t="shared" si="8"/>
        <v/>
      </c>
      <c r="I49" s="52" t="str">
        <f t="shared" si="9"/>
        <v/>
      </c>
    </row>
    <row r="50" spans="3:9">
      <c r="C50" s="25" t="s">
        <v>106</v>
      </c>
      <c r="D50" s="31">
        <f>MAX(M2:M26)</f>
        <v>45.7000000000019</v>
      </c>
      <c r="F50" s="27"/>
      <c r="G50" s="24" t="str">
        <f t="shared" si="7"/>
        <v/>
      </c>
      <c r="H50" s="24" t="str">
        <f t="shared" si="8"/>
        <v/>
      </c>
      <c r="I50" s="52" t="str">
        <f t="shared" si="9"/>
        <v/>
      </c>
    </row>
    <row r="51" ht="14.25" spans="3:9">
      <c r="C51" s="32" t="s">
        <v>14</v>
      </c>
      <c r="D51" s="33">
        <f>IF(D39=0,0,D39/D38)</f>
        <v>0.588235294117647</v>
      </c>
      <c r="F51" s="27"/>
      <c r="G51" s="24" t="str">
        <f t="shared" si="7"/>
        <v/>
      </c>
      <c r="H51" s="24" t="str">
        <f t="shared" si="8"/>
        <v/>
      </c>
      <c r="I51" s="52" t="str">
        <f t="shared" si="9"/>
        <v/>
      </c>
    </row>
    <row r="52" spans="6:9">
      <c r="F52" s="27"/>
      <c r="G52" s="24" t="str">
        <f t="shared" si="7"/>
        <v/>
      </c>
      <c r="H52" s="24" t="str">
        <f t="shared" si="8"/>
        <v/>
      </c>
      <c r="I52" s="52" t="str">
        <f t="shared" si="9"/>
        <v/>
      </c>
    </row>
    <row r="53" ht="14.25" spans="6:9">
      <c r="F53" s="34"/>
      <c r="G53" s="24" t="str">
        <f t="shared" si="7"/>
        <v/>
      </c>
      <c r="H53" s="24" t="str">
        <f t="shared" si="8"/>
        <v/>
      </c>
      <c r="I53" s="52" t="str">
        <f t="shared" si="9"/>
        <v/>
      </c>
    </row>
    <row r="54" ht="14.25" spans="6:9">
      <c r="F54" s="35" t="s">
        <v>87</v>
      </c>
      <c r="G54" s="35">
        <f t="shared" ref="G54:I54" si="10">SUM(G35:G53)</f>
        <v>17</v>
      </c>
      <c r="H54" s="35">
        <f t="shared" si="10"/>
        <v>12</v>
      </c>
      <c r="I54" s="35">
        <f t="shared" si="10"/>
        <v>5</v>
      </c>
    </row>
    <row r="57" ht="14.25" spans="6:10">
      <c r="F57" s="19" t="s">
        <v>107</v>
      </c>
      <c r="G57" s="20"/>
      <c r="H57" s="20" t="s">
        <v>90</v>
      </c>
      <c r="I57" s="53" t="s">
        <v>91</v>
      </c>
      <c r="J57" s="54" t="s">
        <v>108</v>
      </c>
    </row>
    <row r="58" spans="6:10">
      <c r="F58" s="21" t="s">
        <v>109</v>
      </c>
      <c r="G58" s="24">
        <v>0</v>
      </c>
      <c r="H58" s="36">
        <v>0</v>
      </c>
      <c r="I58" s="55">
        <v>0</v>
      </c>
      <c r="J58" s="56">
        <v>0</v>
      </c>
    </row>
    <row r="59" spans="6:10">
      <c r="F59" s="25" t="s">
        <v>110</v>
      </c>
      <c r="G59" s="37">
        <v>0</v>
      </c>
      <c r="H59" s="37">
        <v>0</v>
      </c>
      <c r="I59" s="57">
        <v>0</v>
      </c>
      <c r="J59" s="58">
        <v>0</v>
      </c>
    </row>
    <row r="60" spans="6:10">
      <c r="F60" s="25" t="s">
        <v>111</v>
      </c>
      <c r="G60" s="37">
        <v>0</v>
      </c>
      <c r="H60" s="37">
        <v>0</v>
      </c>
      <c r="I60" s="57">
        <v>0</v>
      </c>
      <c r="J60" s="58">
        <v>0</v>
      </c>
    </row>
    <row r="61" spans="6:10">
      <c r="F61" s="25" t="s">
        <v>112</v>
      </c>
      <c r="G61" s="37">
        <v>0</v>
      </c>
      <c r="H61" s="37">
        <v>0</v>
      </c>
      <c r="I61" s="57">
        <v>0</v>
      </c>
      <c r="J61" s="58">
        <v>0</v>
      </c>
    </row>
    <row r="62" ht="14.25" spans="6:10">
      <c r="F62" s="38" t="s">
        <v>113</v>
      </c>
      <c r="G62" s="39">
        <v>0</v>
      </c>
      <c r="H62" s="39">
        <v>0</v>
      </c>
      <c r="I62" s="59">
        <v>0</v>
      </c>
      <c r="J62" s="60">
        <v>0</v>
      </c>
    </row>
    <row r="63" ht="14.25" spans="6:10">
      <c r="F63" s="40" t="s">
        <v>87</v>
      </c>
      <c r="G63" s="40"/>
      <c r="H63" s="40"/>
      <c r="I63" s="61"/>
      <c r="J63" s="62">
        <f>SUM(J58:J62)</f>
        <v>0</v>
      </c>
    </row>
  </sheetData>
  <mergeCells count="3">
    <mergeCell ref="C34:D34"/>
    <mergeCell ref="F34:G34"/>
    <mergeCell ref="F57:G57"/>
  </mergeCells>
  <conditionalFormatting sqref="L5:L10">
    <cfRule type="expression" dxfId="0" priority="1">
      <formula>$L5="負け"</formula>
    </cfRule>
  </conditionalFormatting>
  <conditionalFormatting sqref="L2:L4 L11:L26">
    <cfRule type="expression" dxfId="1" priority="2">
      <formula>$L2="負け"</formula>
    </cfRule>
  </conditionalFormatting>
  <dataValidations count="7">
    <dataValidation type="list" allowBlank="1" showInputMessage="1" showErrorMessage="1" sqref="A2 A3:A4 A5:A10 A11:A26 F35:F53">
      <formula1>"USDJPY,EURJPY,GBPJPY,CADJPY,AUDJPY,CHFJPY,NZDJPY,GBPUSD,EURUSD,NZDUSD,AUDUSD,USDCHF,EURCHF,AUDCHF,EURGBP,USDCAD,AUDNZD"</formula1>
    </dataValidation>
    <dataValidation type="list" allowBlank="1" showInputMessage="1" showErrorMessage="1" sqref="B2 B3:B4 B5:B10 B11:B26">
      <formula1>"買い,売り"</formula1>
    </dataValidation>
    <dataValidation type="list" allowBlank="1" showInputMessage="1" showErrorMessage="1" sqref="E2 E3:E4 E5:E10 E11:E26 H2:H26">
      <formula1>"5分,15分,30分,1時間,4時間,日"</formula1>
    </dataValidation>
    <dataValidation type="list" allowBlank="1" showInputMessage="1" showErrorMessage="1" sqref="L2 L3:L4 L5:L10 L11:L26">
      <formula1>"勝ち,負け,引分け"</formula1>
    </dataValidation>
    <dataValidation type="list" allowBlank="1" showInputMessage="1" showErrorMessage="1" sqref="K2 K3:K4 K5:K10 K11:K15">
      <formula1>"FIB 1.27,FIB 1.5,FIB2.0,ストップ切り上げ,損切り"</formula1>
    </dataValidation>
    <dataValidation type="list" allowBlank="1" showInputMessage="1" showErrorMessage="1" sqref="K16:K26">
      <formula1>"FIB 1.27,FIB 1.5,FIB2.0,ストップ切り上げ,損切り,裁量"</formula1>
    </dataValidation>
    <dataValidation type="list" allowBlank="1" showInputMessage="1" showErrorMessage="1" sqref="D2:D4 D5:D10 D11:D26">
      <formula1>"PB,EB,OB"</formula1>
    </dataValidation>
  </dataValidations>
  <pageMargins left="0.697916666666667" right="0.697916666666667" top="0.75" bottom="0.75" header="0.3" footer="0.3"/>
  <pageSetup paperSize="9" firstPageNumber="4294963191" orientation="portrait" useFirstPageNumber="1" horizont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zoomScale="50" zoomScaleNormal="50" topLeftCell="A147" workbookViewId="0">
      <selection activeCell="T174" sqref="T174"/>
    </sheetView>
  </sheetViews>
  <sheetFormatPr defaultColWidth="8.875" defaultRowHeight="13.5"/>
  <sheetData/>
  <pageMargins left="0.75" right="0.75" top="1" bottom="1" header="0.510416666666667" footer="0.510416666666667"/>
  <pageSetup paperSize="9" firstPageNumber="4294963191" orientation="portrait" useFirstPageNumber="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B22" sqref="B22"/>
    </sheetView>
  </sheetViews>
  <sheetFormatPr defaultColWidth="8.875" defaultRowHeight="13.5"/>
  <sheetData>
    <row r="1" spans="1:9">
      <c r="A1" s="1" t="s">
        <v>114</v>
      </c>
      <c r="B1" s="2"/>
      <c r="C1" s="2"/>
      <c r="D1" s="2"/>
      <c r="E1" s="2"/>
      <c r="F1" s="2"/>
      <c r="G1" s="2"/>
      <c r="H1" s="2"/>
      <c r="I1" s="6"/>
    </row>
    <row r="2" ht="14.25" spans="1:9">
      <c r="A2" s="3" t="s">
        <v>115</v>
      </c>
      <c r="B2" s="4"/>
      <c r="C2" s="4"/>
      <c r="D2" s="4"/>
      <c r="E2" s="4"/>
      <c r="F2" s="4"/>
      <c r="G2" s="4"/>
      <c r="H2" s="4"/>
      <c r="I2" s="6"/>
    </row>
    <row r="3" ht="14.25" spans="1:4">
      <c r="A3" s="5"/>
      <c r="D3" s="5"/>
    </row>
    <row r="4" spans="1:1">
      <c r="A4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</sheetData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ルール＆合計</vt:lpstr>
      <vt:lpstr>2020年11月</vt:lpstr>
      <vt:lpstr>画像</vt:lpstr>
      <vt:lpstr>気づき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笹田喬志</cp:lastModifiedBy>
  <dcterms:created xsi:type="dcterms:W3CDTF">2013-10-09T23:04:00Z</dcterms:created>
  <cp:lastPrinted>2411-12-30T00:00:00Z</cp:lastPrinted>
  <dcterms:modified xsi:type="dcterms:W3CDTF">2020-11-30T14:23:25Z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